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20" windowHeight="6195" activeTab="1"/>
  </bookViews>
  <sheets>
    <sheet name="GF DATA" sheetId="1" r:id="rId1"/>
    <sheet name="GF CHART" sheetId="2" r:id="rId2"/>
    <sheet name="EF DATA" sheetId="3" r:id="rId3"/>
    <sheet name="EF CHART" sheetId="4" r:id="rId4"/>
  </sheets>
  <definedNames/>
  <calcPr fullCalcOnLoad="1"/>
</workbook>
</file>

<file path=xl/sharedStrings.xml><?xml version="1.0" encoding="utf-8"?>
<sst xmlns="http://schemas.openxmlformats.org/spreadsheetml/2006/main" count="76" uniqueCount="76">
  <si>
    <t>STREETS</t>
  </si>
  <si>
    <t>POLICE</t>
  </si>
  <si>
    <t>Chipper</t>
  </si>
  <si>
    <t>Tennis Court Repair</t>
  </si>
  <si>
    <t>Mower</t>
  </si>
  <si>
    <t>Playgrounds</t>
  </si>
  <si>
    <t>Turnout Gear</t>
  </si>
  <si>
    <t>ADMINISTRATION</t>
  </si>
  <si>
    <t>Pumps</t>
  </si>
  <si>
    <t>Pipe Locater</t>
  </si>
  <si>
    <t>POLICE TOTAL</t>
  </si>
  <si>
    <t>STREETS TOTAL</t>
  </si>
  <si>
    <t>Truck, Pickup</t>
  </si>
  <si>
    <t>Truck, Pickup 4x4</t>
  </si>
  <si>
    <t>Pump, Booster Upgrade</t>
  </si>
  <si>
    <t>Converter, 110 Volt</t>
  </si>
  <si>
    <t>Water Tower, Paint Touch-Up</t>
  </si>
  <si>
    <t>Water Tower, Inspection</t>
  </si>
  <si>
    <t>Water Tower, Paint Full</t>
  </si>
  <si>
    <t>Fence, Water Plant</t>
  </si>
  <si>
    <t>Gas Monitor</t>
  </si>
  <si>
    <t>Lab Equipment</t>
  </si>
  <si>
    <t>Well, Maintenance</t>
  </si>
  <si>
    <t>Lift Station, Upgrade</t>
  </si>
  <si>
    <t>Waste Water Plant, Roof</t>
  </si>
  <si>
    <t>Truck, Vac (Used)</t>
  </si>
  <si>
    <t>Water Plant, Roof</t>
  </si>
  <si>
    <t>I&amp;I Removal</t>
  </si>
  <si>
    <t>Fire Hydrants</t>
  </si>
  <si>
    <t>WATER &amp; SEWAGE</t>
  </si>
  <si>
    <t>Cruiser, 1</t>
  </si>
  <si>
    <t>Cruiser, 2</t>
  </si>
  <si>
    <t>Total</t>
  </si>
  <si>
    <t>Vests, Replacement (2)</t>
  </si>
  <si>
    <t>Camera, Digital Car (3)</t>
  </si>
  <si>
    <t>HVAC System, Station</t>
  </si>
  <si>
    <t>Roof, Station</t>
  </si>
  <si>
    <t>Shotguns</t>
  </si>
  <si>
    <t>Handguns</t>
  </si>
  <si>
    <t>Bicycles</t>
  </si>
  <si>
    <t>Light Bars</t>
  </si>
  <si>
    <t>Office Furniture</t>
  </si>
  <si>
    <t>Paint, Interior</t>
  </si>
  <si>
    <t>Cruiser, Equipment</t>
  </si>
  <si>
    <t>Truck, Pickup Small</t>
  </si>
  <si>
    <t>Truck, Pickup Full Size</t>
  </si>
  <si>
    <t>Truck, Dump Medium</t>
  </si>
  <si>
    <t>Restrooms, Repair Saunders</t>
  </si>
  <si>
    <t>Pole Barn, Siding</t>
  </si>
  <si>
    <t>Tractor, With Boom</t>
  </si>
  <si>
    <t>Fuel Pumps</t>
  </si>
  <si>
    <t>FIRE DEPARTMENT</t>
  </si>
  <si>
    <t>STREETS DEPARTMENT</t>
  </si>
  <si>
    <t>POLICE DEPARTMENT</t>
  </si>
  <si>
    <t>Hose, 1.75"</t>
  </si>
  <si>
    <t xml:space="preserve">Hose, 5" </t>
  </si>
  <si>
    <t>Hose, 2.5"</t>
  </si>
  <si>
    <t>Miscellaneous</t>
  </si>
  <si>
    <t xml:space="preserve">Computer </t>
  </si>
  <si>
    <t>Copier</t>
  </si>
  <si>
    <t>HVAC, Basement</t>
  </si>
  <si>
    <t>EMS Equipment</t>
  </si>
  <si>
    <t>Truck, Rescue</t>
  </si>
  <si>
    <t>Carpet</t>
  </si>
  <si>
    <t>Phone System</t>
  </si>
  <si>
    <t>City Band Base</t>
  </si>
  <si>
    <t>Computers</t>
  </si>
  <si>
    <t>Computer Software</t>
  </si>
  <si>
    <t>Printers</t>
  </si>
  <si>
    <t>ADMIN TOTAL</t>
  </si>
  <si>
    <t>GRAND TOTAL</t>
  </si>
  <si>
    <t>Truck, Pumper</t>
  </si>
  <si>
    <t>Remodeling</t>
  </si>
  <si>
    <t>FIRE</t>
  </si>
  <si>
    <t>ADMIN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</si>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</sst>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center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  <xf numFmtId="1" fontId="1" fillId="2" borderId="7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165" fontId="2" fillId="0" borderId="9" xfId="0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7" xfId="0" applyNumberFormat="1" applyFont="1" applyBorder="1" applyAlignment="1">
      <alignment horizontal="right" vertical="center"/>
    </xf>
    <xf numFmtId="0" fontId="0" fillId="3" borderId="9" xfId="0" applyFont="1" applyFill="1" applyBorder="1" applyAlignment="1">
      <alignment horizontal="left" vertical="center" wrapText="1"/>
    </xf>
    <xf numFmtId="165" fontId="0" fillId="3" borderId="13" xfId="0" applyNumberFormat="1" applyFont="1" applyFill="1" applyBorder="1" applyAlignment="1">
      <alignment horizontal="right" vertical="center"/>
    </xf>
    <xf numFmtId="165" fontId="0" fillId="3" borderId="14" xfId="0" applyNumberFormat="1" applyFont="1" applyFill="1" applyBorder="1" applyAlignment="1">
      <alignment/>
    </xf>
    <xf numFmtId="1" fontId="0" fillId="0" borderId="9" xfId="0" applyNumberFormat="1" applyFont="1" applyBorder="1" applyAlignment="1">
      <alignment horizontal="center" vertical="center"/>
    </xf>
    <xf numFmtId="166" fontId="0" fillId="3" borderId="1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/>
    </xf>
    <xf numFmtId="0" fontId="0" fillId="3" borderId="0" xfId="0" applyFont="1" applyFill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3" fillId="3" borderId="8" xfId="0" applyFont="1" applyFill="1" applyBorder="1" applyAlignment="1">
      <alignment horizontal="centerContinuous" vertical="center" wrapText="1"/>
    </xf>
    <xf numFmtId="165" fontId="3" fillId="3" borderId="8" xfId="0" applyNumberFormat="1" applyFont="1" applyFill="1" applyBorder="1" applyAlignment="1">
      <alignment horizontal="centerContinuous" vertical="center"/>
    </xf>
    <xf numFmtId="0" fontId="3" fillId="3" borderId="0" xfId="0" applyFont="1" applyFill="1" applyAlignment="1">
      <alignment/>
    </xf>
    <xf numFmtId="0" fontId="3" fillId="3" borderId="15" xfId="0" applyFont="1" applyFill="1" applyBorder="1" applyAlignment="1">
      <alignment horizontal="centerContinuous" vertical="center" wrapText="1"/>
    </xf>
    <xf numFmtId="3" fontId="3" fillId="3" borderId="16" xfId="0" applyNumberFormat="1" applyFont="1" applyFill="1" applyBorder="1" applyAlignment="1">
      <alignment horizontal="centerContinuous" vertical="center"/>
    </xf>
    <xf numFmtId="3" fontId="3" fillId="3" borderId="17" xfId="0" applyNumberFormat="1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Continuous" vertical="center" wrapText="1"/>
    </xf>
    <xf numFmtId="165" fontId="4" fillId="3" borderId="9" xfId="0" applyNumberFormat="1" applyFont="1" applyFill="1" applyBorder="1" applyAlignment="1">
      <alignment horizontal="centerContinuous" vertical="center"/>
    </xf>
    <xf numFmtId="165" fontId="3" fillId="3" borderId="9" xfId="0" applyNumberFormat="1" applyFont="1" applyFill="1" applyBorder="1" applyAlignment="1">
      <alignment horizontal="centerContinuous" vertical="center"/>
    </xf>
    <xf numFmtId="0" fontId="1" fillId="3" borderId="9" xfId="0" applyFont="1" applyFill="1" applyBorder="1" applyAlignment="1">
      <alignment horizontal="left" vertical="center" wrapText="1"/>
    </xf>
    <xf numFmtId="165" fontId="1" fillId="3" borderId="9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5" fontId="1" fillId="3" borderId="9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General Fund
10 Year Capital Fund Forecast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'GF DATA'!$A$60</c:f>
              <c:strCache>
                <c:ptCount val="1"/>
                <c:pt idx="0">
                  <c:v>POLICE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'GF DATA'!$B$59:$K$59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'GF DATA'!$B$60:$K$60</c:f>
              <c:numCache>
                <c:ptCount val="10"/>
                <c:pt idx="0">
                  <c:v>89.2</c:v>
                </c:pt>
                <c:pt idx="1">
                  <c:v>36.2</c:v>
                </c:pt>
                <c:pt idx="2">
                  <c:v>27.2</c:v>
                </c:pt>
                <c:pt idx="3">
                  <c:v>16.2</c:v>
                </c:pt>
                <c:pt idx="4">
                  <c:v>53.2</c:v>
                </c:pt>
                <c:pt idx="5">
                  <c:v>37.2</c:v>
                </c:pt>
                <c:pt idx="6">
                  <c:v>27.2</c:v>
                </c:pt>
                <c:pt idx="7">
                  <c:v>31.4</c:v>
                </c:pt>
                <c:pt idx="8">
                  <c:v>65.4</c:v>
                </c:pt>
                <c:pt idx="9">
                  <c:v>19.4</c:v>
                </c:pt>
              </c:numCache>
            </c:numRef>
          </c:val>
        </c:ser>
        <c:ser>
          <c:idx val="1"/>
          <c:order val="1"/>
          <c:tx>
            <c:strRef>
              <c:f>'GF DATA'!$A$61</c:f>
              <c:strCache>
                <c:ptCount val="1"/>
                <c:pt idx="0">
                  <c:v>STREETS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'GF DATA'!$B$59:$K$59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'GF DATA'!$B$61:$K$61</c:f>
              <c:numCache>
                <c:ptCount val="10"/>
                <c:pt idx="0">
                  <c:v>42</c:v>
                </c:pt>
                <c:pt idx="1">
                  <c:v>60</c:v>
                </c:pt>
                <c:pt idx="2">
                  <c:v>34</c:v>
                </c:pt>
                <c:pt idx="3">
                  <c:v>35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30</c:v>
                </c:pt>
                <c:pt idx="8">
                  <c:v>60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'GF DATA'!$A$62</c:f>
              <c:strCache>
                <c:ptCount val="1"/>
                <c:pt idx="0">
                  <c:v>FIRE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'GF DATA'!$B$59:$K$59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'GF DATA'!$B$62:$K$62</c:f>
              <c:numCache>
                <c:ptCount val="10"/>
                <c:pt idx="0">
                  <c:v>189</c:v>
                </c:pt>
                <c:pt idx="1">
                  <c:v>9.6</c:v>
                </c:pt>
                <c:pt idx="2">
                  <c:v>16.42</c:v>
                </c:pt>
                <c:pt idx="3">
                  <c:v>316.42</c:v>
                </c:pt>
                <c:pt idx="4">
                  <c:v>16.42</c:v>
                </c:pt>
                <c:pt idx="5">
                  <c:v>28.02</c:v>
                </c:pt>
                <c:pt idx="6">
                  <c:v>16.42</c:v>
                </c:pt>
                <c:pt idx="7">
                  <c:v>16.42</c:v>
                </c:pt>
                <c:pt idx="8">
                  <c:v>16.42</c:v>
                </c:pt>
                <c:pt idx="9">
                  <c:v>16.42</c:v>
                </c:pt>
              </c:numCache>
            </c:numRef>
          </c:val>
        </c:ser>
        <c:ser>
          <c:idx val="3"/>
          <c:order val="3"/>
          <c:tx>
            <c:strRef>
              <c:f>'GF DATA'!$A$63</c:f>
              <c:strCache>
                <c:ptCount val="1"/>
                <c:pt idx="0">
                  <c:v>ADMIN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'GF DATA'!$B$59:$K$59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'GF DATA'!$B$63:$K$63</c:f>
              <c:numCache>
                <c:ptCount val="10"/>
                <c:pt idx="0">
                  <c:v>5</c:v>
                </c:pt>
                <c:pt idx="1">
                  <c:v>8.5</c:v>
                </c:pt>
                <c:pt idx="2">
                  <c:v>2</c:v>
                </c:pt>
                <c:pt idx="3">
                  <c:v>30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9899148"/>
        <c:axId val="2221421"/>
      </c:barChart>
      <c:catAx>
        <c:axId val="59899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421"/>
        <c:crosses val="autoZero"/>
        <c:auto val="1"/>
        <c:lblOffset val="100"/>
        <c:noMultiLvlLbl val="0"/>
      </c:catAx>
      <c:valAx>
        <c:axId val="2221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99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Enterprise Fund
10 Year Capital Fund Forecast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'EF DATA'!$B$24:$K$24</c:f>
              <c:strCache>
                <c:ptCount val="10"/>
                <c:pt idx="0">
                  <c:v>'2007</c:v>
                </c:pt>
                <c:pt idx="1">
                  <c:v>'2008</c:v>
                </c:pt>
                <c:pt idx="2">
                  <c:v>'2009</c:v>
                </c:pt>
                <c:pt idx="3">
                  <c:v>'2010</c:v>
                </c:pt>
                <c:pt idx="4">
                  <c:v>'2011</c:v>
                </c:pt>
                <c:pt idx="5">
                  <c:v>'2012</c:v>
                </c:pt>
                <c:pt idx="6">
                  <c:v>'2013</c:v>
                </c:pt>
                <c:pt idx="7">
                  <c:v>'2014</c:v>
                </c:pt>
                <c:pt idx="8">
                  <c:v>'2015</c:v>
                </c:pt>
                <c:pt idx="9">
                  <c:v>'2016</c:v>
                </c:pt>
              </c:strCache>
            </c:strRef>
          </c:cat>
          <c:val>
            <c:numRef>
              <c:f>'EF DATA'!$B$25:$K$25</c:f>
              <c:numCache>
                <c:ptCount val="10"/>
                <c:pt idx="0">
                  <c:v>108</c:v>
                </c:pt>
                <c:pt idx="1">
                  <c:v>99.5</c:v>
                </c:pt>
                <c:pt idx="2">
                  <c:v>115</c:v>
                </c:pt>
                <c:pt idx="3">
                  <c:v>110</c:v>
                </c:pt>
                <c:pt idx="4">
                  <c:v>95</c:v>
                </c:pt>
                <c:pt idx="5">
                  <c:v>108</c:v>
                </c:pt>
                <c:pt idx="6">
                  <c:v>125</c:v>
                </c:pt>
                <c:pt idx="7">
                  <c:v>107</c:v>
                </c:pt>
                <c:pt idx="8">
                  <c:v>140</c:v>
                </c:pt>
                <c:pt idx="9">
                  <c:v>105</c:v>
                </c:pt>
              </c:numCache>
            </c:numRef>
          </c:val>
        </c:ser>
        <c:axId val="19992790"/>
        <c:axId val="45717383"/>
      </c:barChart>
      <c:catAx>
        <c:axId val="19992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7383"/>
        <c:crosses val="autoZero"/>
        <c:auto val="1"/>
        <c:lblOffset val="100"/>
        <c:noMultiLvlLbl val="0"/>
      </c:catAx>
      <c:valAx>
        <c:axId val="4571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92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0.57175</cdr:x>
      <cdr:y>0.26125</cdr:y>
    </cdr:from>
    <cdr:to>
      <cdr:x>0.85025</cdr:x>
      <cdr:y>0.43975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1543050"/>
          <a:ext cx="24193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 Year Average = $149,100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0.09875</cdr:x>
      <cdr:y>0.67325</cdr:y>
    </cdr:from>
    <cdr:to>
      <cdr:x>0.894</cdr:x>
      <cdr:y>0.67325</cdr:y>
    </cdr:to>
    <cdr:sp>
      <cdr:nvSpPr>
        <cdr:cNvPr id="2" name="Line 2"/>
        <cdr:cNvSpPr>
          <a:spLocks/>
        </cdr:cNvSpPr>
      </cdr:nvSpPr>
      <cdr:spPr>
        <a:xfrm>
          <a:off x="847725" y="3990975"/>
          <a:ext cx="68961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0.40175</cdr:y>
    </cdr:from>
    <cdr:to>
      <cdr:x>0.98725</cdr:x>
      <cdr:y>0.40175</cdr:y>
    </cdr:to>
    <cdr:sp>
      <cdr:nvSpPr>
        <cdr:cNvPr id="1" name="Line 1"/>
        <cdr:cNvSpPr>
          <a:spLocks/>
        </cdr:cNvSpPr>
      </cdr:nvSpPr>
      <cdr:spPr>
        <a:xfrm>
          <a:off x="838200" y="2381250"/>
          <a:ext cx="7724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0.19575</cdr:y>
    </cdr:from>
    <cdr:to>
      <cdr:x>0.83425</cdr:x>
      <cdr:y>0.306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1152525"/>
          <a:ext cx="22764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 Year Average = $111,000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C40">
      <selection activeCell="K53" sqref="K53"/>
    </sheetView>
  </sheetViews>
  <sheetFormatPr defaultColWidth="9.140625" defaultRowHeight="12.75"/>
  <cols>
    <col min="1" max="1" width="23.421875" style="16" customWidth="1"/>
    <col min="2" max="2" width="12.7109375" style="40" customWidth="1"/>
    <col min="3" max="3" width="11.140625" style="40" bestFit="1" customWidth="1"/>
    <col min="4" max="5" width="10.140625" style="40" bestFit="1" customWidth="1"/>
    <col min="6" max="7" width="11.140625" style="40" bestFit="1" customWidth="1"/>
    <col min="8" max="9" width="10.140625" style="40" bestFit="1" customWidth="1"/>
    <col min="10" max="10" width="11.140625" style="40" bestFit="1" customWidth="1"/>
    <col min="11" max="11" width="10.140625" style="40" bestFit="1" customWidth="1"/>
    <col min="12" max="12" width="10.140625" style="2" bestFit="1" customWidth="1"/>
    <col min="13" max="16384" width="9.140625" style="2" customWidth="1"/>
  </cols>
  <sheetData>
    <row r="1" spans="1:11" s="32" customFormat="1" ht="13.5" thickBot="1">
      <c r="A1" s="31"/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s="43" customFormat="1" ht="15.75">
      <c r="A2" s="41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16" t="s">
        <v>31</v>
      </c>
      <c r="B3" s="23">
        <v>48000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16" t="s">
        <v>30</v>
      </c>
      <c r="B4" s="13"/>
      <c r="C4" s="13"/>
      <c r="D4" s="13"/>
      <c r="E4" s="13"/>
      <c r="F4" s="13">
        <v>52000</v>
      </c>
      <c r="G4" s="13"/>
      <c r="H4" s="13"/>
      <c r="I4" s="13"/>
      <c r="J4" s="13">
        <v>54000</v>
      </c>
      <c r="K4" s="13"/>
    </row>
    <row r="5" spans="1:11" ht="12.75">
      <c r="A5" s="16" t="s">
        <v>34</v>
      </c>
      <c r="B5" s="13">
        <v>20000</v>
      </c>
      <c r="C5" s="13"/>
      <c r="D5" s="13">
        <v>26000</v>
      </c>
      <c r="E5" s="13"/>
      <c r="F5" s="13"/>
      <c r="G5" s="13"/>
      <c r="H5" s="13">
        <v>26000</v>
      </c>
      <c r="I5" s="13"/>
      <c r="J5" s="13"/>
      <c r="K5" s="13"/>
    </row>
    <row r="6" spans="1:11" ht="12.75">
      <c r="A6" s="16" t="s">
        <v>33</v>
      </c>
      <c r="B6" s="13">
        <v>1200</v>
      </c>
      <c r="C6" s="13">
        <v>1200</v>
      </c>
      <c r="D6" s="13">
        <v>1200</v>
      </c>
      <c r="E6" s="13">
        <v>1200</v>
      </c>
      <c r="F6" s="13">
        <v>1200</v>
      </c>
      <c r="G6" s="13">
        <v>1200</v>
      </c>
      <c r="H6" s="13">
        <v>1200</v>
      </c>
      <c r="I6" s="13">
        <v>1400</v>
      </c>
      <c r="J6" s="13">
        <v>1400</v>
      </c>
      <c r="K6" s="13">
        <v>1400</v>
      </c>
    </row>
    <row r="7" spans="1:11" ht="12.75">
      <c r="A7" s="16" t="s">
        <v>36</v>
      </c>
      <c r="B7" s="13">
        <v>20000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6" t="s">
        <v>35</v>
      </c>
      <c r="B8" s="13"/>
      <c r="C8" s="13">
        <v>35000</v>
      </c>
      <c r="D8" s="13"/>
      <c r="E8" s="13"/>
      <c r="F8" s="13"/>
      <c r="G8" s="13">
        <v>30000</v>
      </c>
      <c r="H8" s="13"/>
      <c r="I8" s="13"/>
      <c r="J8" s="13"/>
      <c r="K8" s="13"/>
    </row>
    <row r="9" spans="1:11" ht="12.75">
      <c r="A9" s="16" t="s">
        <v>37</v>
      </c>
      <c r="B9" s="13"/>
      <c r="C9" s="13"/>
      <c r="D9" s="13"/>
      <c r="E9" s="13"/>
      <c r="F9" s="13"/>
      <c r="G9" s="13">
        <v>6000</v>
      </c>
      <c r="H9" s="13"/>
      <c r="I9" s="13"/>
      <c r="J9" s="13"/>
      <c r="K9" s="13"/>
    </row>
    <row r="10" spans="1:11" ht="12.75">
      <c r="A10" s="16" t="s">
        <v>38</v>
      </c>
      <c r="B10" s="13"/>
      <c r="C10" s="13"/>
      <c r="D10" s="13"/>
      <c r="E10" s="13"/>
      <c r="F10" s="13"/>
      <c r="G10" s="13"/>
      <c r="H10" s="13"/>
      <c r="I10" s="13">
        <v>10000</v>
      </c>
      <c r="J10" s="13"/>
      <c r="K10" s="13"/>
    </row>
    <row r="11" spans="1:11" ht="12.75">
      <c r="A11" s="16" t="s">
        <v>39</v>
      </c>
      <c r="B11" s="13"/>
      <c r="C11" s="13"/>
      <c r="D11" s="13"/>
      <c r="E11" s="13"/>
      <c r="F11" s="13"/>
      <c r="G11" s="13"/>
      <c r="H11" s="13"/>
      <c r="I11" s="13">
        <v>10000</v>
      </c>
      <c r="J11" s="13"/>
      <c r="K11" s="13"/>
    </row>
    <row r="12" spans="1:11" ht="12.75">
      <c r="A12" s="16" t="s">
        <v>40</v>
      </c>
      <c r="B12" s="13"/>
      <c r="C12" s="13"/>
      <c r="D12" s="13"/>
      <c r="E12" s="13"/>
      <c r="F12" s="13"/>
      <c r="G12" s="13"/>
      <c r="H12" s="13"/>
      <c r="I12" s="13">
        <v>10000</v>
      </c>
      <c r="J12" s="13"/>
      <c r="K12" s="13"/>
    </row>
    <row r="13" spans="1:11" ht="12.75">
      <c r="A13" s="16" t="s">
        <v>41</v>
      </c>
      <c r="B13" s="13"/>
      <c r="C13" s="13"/>
      <c r="D13" s="13"/>
      <c r="E13" s="13"/>
      <c r="F13" s="13"/>
      <c r="G13" s="13"/>
      <c r="H13" s="13"/>
      <c r="I13" s="13"/>
      <c r="J13" s="13">
        <v>10000</v>
      </c>
      <c r="K13" s="13"/>
    </row>
    <row r="14" spans="1:11" ht="12.75">
      <c r="A14" s="16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>
        <v>12000</v>
      </c>
    </row>
    <row r="15" spans="1:11" ht="12.75">
      <c r="A15" s="16" t="s">
        <v>43</v>
      </c>
      <c r="B15" s="13"/>
      <c r="C15" s="13"/>
      <c r="D15" s="13"/>
      <c r="E15" s="13">
        <v>15000</v>
      </c>
      <c r="F15" s="13"/>
      <c r="G15" s="13"/>
      <c r="H15" s="13"/>
      <c r="I15" s="13"/>
      <c r="J15" s="13"/>
      <c r="K15" s="13">
        <v>6000</v>
      </c>
    </row>
    <row r="16" spans="1:12" s="54" customFormat="1" ht="12.75">
      <c r="A16" s="51" t="s">
        <v>10</v>
      </c>
      <c r="B16" s="52">
        <f aca="true" t="shared" si="0" ref="B16:K16">SUM(B3:B15)</f>
        <v>89200</v>
      </c>
      <c r="C16" s="52">
        <f t="shared" si="0"/>
        <v>36200</v>
      </c>
      <c r="D16" s="52">
        <f t="shared" si="0"/>
        <v>27200</v>
      </c>
      <c r="E16" s="52">
        <f t="shared" si="0"/>
        <v>16200</v>
      </c>
      <c r="F16" s="52">
        <f t="shared" si="0"/>
        <v>53200</v>
      </c>
      <c r="G16" s="52">
        <f t="shared" si="0"/>
        <v>37200</v>
      </c>
      <c r="H16" s="52">
        <f t="shared" si="0"/>
        <v>27200</v>
      </c>
      <c r="I16" s="52">
        <f t="shared" si="0"/>
        <v>31400</v>
      </c>
      <c r="J16" s="52">
        <f t="shared" si="0"/>
        <v>65400</v>
      </c>
      <c r="K16" s="52">
        <f t="shared" si="0"/>
        <v>19400</v>
      </c>
      <c r="L16" s="53">
        <f>SUM(B16:K16)</f>
        <v>402600</v>
      </c>
    </row>
    <row r="17" spans="2:11" ht="12.75">
      <c r="B17" s="22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33" customFormat="1" ht="15.75">
      <c r="A18" s="48" t="s">
        <v>52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2.75">
      <c r="A19" s="16" t="s">
        <v>2</v>
      </c>
      <c r="B19" s="13">
        <v>27000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6" t="s">
        <v>44</v>
      </c>
      <c r="B20" s="13">
        <v>15000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6" t="s">
        <v>45</v>
      </c>
      <c r="B21" s="13"/>
      <c r="C21" s="13"/>
      <c r="D21" s="13"/>
      <c r="E21" s="13"/>
      <c r="F21" s="13"/>
      <c r="G21" s="13">
        <v>20000</v>
      </c>
      <c r="H21" s="13"/>
      <c r="I21" s="13"/>
      <c r="J21" s="13"/>
      <c r="K21" s="13"/>
    </row>
    <row r="22" spans="1:11" ht="12.75">
      <c r="A22" s="16" t="s">
        <v>46</v>
      </c>
      <c r="B22" s="13"/>
      <c r="C22" s="13">
        <v>60000</v>
      </c>
      <c r="D22" s="13"/>
      <c r="E22" s="13"/>
      <c r="F22" s="13"/>
      <c r="G22" s="13"/>
      <c r="H22" s="13"/>
      <c r="I22" s="13"/>
      <c r="J22" s="13">
        <v>60000</v>
      </c>
      <c r="K22" s="13"/>
    </row>
    <row r="23" spans="1:11" ht="12.75">
      <c r="A23" s="16" t="s">
        <v>3</v>
      </c>
      <c r="B23" s="13"/>
      <c r="C23" s="13"/>
      <c r="D23" s="13">
        <v>14000</v>
      </c>
      <c r="E23" s="13"/>
      <c r="F23" s="13"/>
      <c r="G23" s="13"/>
      <c r="H23" s="13"/>
      <c r="I23" s="13"/>
      <c r="J23" s="13"/>
      <c r="K23" s="13"/>
    </row>
    <row r="24" spans="1:11" ht="25.5">
      <c r="A24" s="16" t="s">
        <v>47</v>
      </c>
      <c r="B24" s="13"/>
      <c r="C24" s="13"/>
      <c r="D24" s="13">
        <v>20000</v>
      </c>
      <c r="E24" s="13"/>
      <c r="F24" s="13"/>
      <c r="G24" s="13"/>
      <c r="H24" s="13"/>
      <c r="I24" s="13"/>
      <c r="J24" s="13"/>
      <c r="K24" s="13"/>
    </row>
    <row r="25" spans="1:11" ht="12.75">
      <c r="A25" s="16" t="s">
        <v>48</v>
      </c>
      <c r="B25" s="13"/>
      <c r="C25" s="13"/>
      <c r="D25" s="13"/>
      <c r="E25" s="13">
        <v>20000</v>
      </c>
      <c r="F25" s="13"/>
      <c r="G25" s="13"/>
      <c r="H25" s="13"/>
      <c r="I25" s="13"/>
      <c r="J25" s="13"/>
      <c r="K25" s="13"/>
    </row>
    <row r="26" spans="1:11" ht="12.75">
      <c r="A26" s="16" t="s">
        <v>4</v>
      </c>
      <c r="B26" s="13"/>
      <c r="C26" s="13"/>
      <c r="D26" s="13"/>
      <c r="E26" s="13">
        <v>15000</v>
      </c>
      <c r="F26" s="13"/>
      <c r="G26" s="13">
        <v>15000</v>
      </c>
      <c r="H26" s="13"/>
      <c r="I26" s="13"/>
      <c r="J26" s="13"/>
      <c r="K26" s="13"/>
    </row>
    <row r="27" spans="1:11" ht="12.75">
      <c r="A27" s="16" t="s">
        <v>49</v>
      </c>
      <c r="B27" s="13"/>
      <c r="C27" s="13"/>
      <c r="D27" s="13"/>
      <c r="E27" s="13"/>
      <c r="F27" s="13">
        <v>40000</v>
      </c>
      <c r="G27" s="13"/>
      <c r="H27" s="13"/>
      <c r="I27" s="13"/>
      <c r="J27" s="13"/>
      <c r="K27" s="13"/>
    </row>
    <row r="28" spans="1:11" ht="12.75">
      <c r="A28" s="16" t="s">
        <v>5</v>
      </c>
      <c r="B28" s="13"/>
      <c r="C28" s="13"/>
      <c r="D28" s="13"/>
      <c r="E28" s="13"/>
      <c r="F28" s="13"/>
      <c r="G28" s="13"/>
      <c r="H28" s="13">
        <v>40000</v>
      </c>
      <c r="I28" s="13"/>
      <c r="J28" s="13"/>
      <c r="K28" s="13"/>
    </row>
    <row r="29" spans="1:11" ht="12.75">
      <c r="A29" s="16" t="s">
        <v>50</v>
      </c>
      <c r="B29" s="13"/>
      <c r="C29" s="13"/>
      <c r="D29" s="13"/>
      <c r="E29" s="13"/>
      <c r="F29" s="13"/>
      <c r="G29" s="13"/>
      <c r="H29" s="13"/>
      <c r="I29" s="13">
        <v>30000</v>
      </c>
      <c r="J29" s="13"/>
      <c r="K29" s="13"/>
    </row>
    <row r="30" spans="1:12" s="54" customFormat="1" ht="12.75">
      <c r="A30" s="51" t="s">
        <v>11</v>
      </c>
      <c r="B30" s="52">
        <f>SUM(B19:B29)</f>
        <v>42000</v>
      </c>
      <c r="C30" s="52">
        <f aca="true" t="shared" si="1" ref="C30:K30">SUM(C19:C29)</f>
        <v>60000</v>
      </c>
      <c r="D30" s="52">
        <f t="shared" si="1"/>
        <v>34000</v>
      </c>
      <c r="E30" s="52">
        <f t="shared" si="1"/>
        <v>35000</v>
      </c>
      <c r="F30" s="52">
        <f t="shared" si="1"/>
        <v>40000</v>
      </c>
      <c r="G30" s="52">
        <f t="shared" si="1"/>
        <v>35000</v>
      </c>
      <c r="H30" s="52">
        <f t="shared" si="1"/>
        <v>40000</v>
      </c>
      <c r="I30" s="52">
        <f t="shared" si="1"/>
        <v>30000</v>
      </c>
      <c r="J30" s="52">
        <f t="shared" si="1"/>
        <v>60000</v>
      </c>
      <c r="K30" s="52">
        <f t="shared" si="1"/>
        <v>0</v>
      </c>
      <c r="L30" s="53">
        <f>SUM(B30:K30)</f>
        <v>376000</v>
      </c>
    </row>
    <row r="31" spans="2:11" ht="12.75">
      <c r="B31" s="22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33" customFormat="1" ht="15.75">
      <c r="A32" s="48" t="s">
        <v>51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2.75">
      <c r="A33" s="16" t="s">
        <v>6</v>
      </c>
      <c r="B33" s="13"/>
      <c r="C33" s="13"/>
      <c r="D33" s="13">
        <v>8000</v>
      </c>
      <c r="E33" s="13">
        <v>8000</v>
      </c>
      <c r="F33" s="13">
        <v>8000</v>
      </c>
      <c r="G33" s="13">
        <v>8000</v>
      </c>
      <c r="H33" s="13">
        <v>8000</v>
      </c>
      <c r="I33" s="13">
        <v>8000</v>
      </c>
      <c r="J33" s="13">
        <v>8000</v>
      </c>
      <c r="K33" s="13">
        <v>8000</v>
      </c>
    </row>
    <row r="34" spans="1:11" ht="12.75">
      <c r="A34" s="16" t="s">
        <v>54</v>
      </c>
      <c r="B34" s="13"/>
      <c r="C34" s="13"/>
      <c r="D34" s="13">
        <v>180</v>
      </c>
      <c r="E34" s="13">
        <v>180</v>
      </c>
      <c r="F34" s="13">
        <v>180</v>
      </c>
      <c r="G34" s="13">
        <v>180</v>
      </c>
      <c r="H34" s="13">
        <v>180</v>
      </c>
      <c r="I34" s="13">
        <v>180</v>
      </c>
      <c r="J34" s="13">
        <v>180</v>
      </c>
      <c r="K34" s="13">
        <v>180</v>
      </c>
    </row>
    <row r="35" spans="1:11" ht="12.75">
      <c r="A35" s="16" t="s">
        <v>56</v>
      </c>
      <c r="B35" s="13"/>
      <c r="C35" s="13"/>
      <c r="D35" s="13">
        <v>240</v>
      </c>
      <c r="E35" s="13">
        <v>240</v>
      </c>
      <c r="F35" s="13">
        <v>240</v>
      </c>
      <c r="G35" s="13">
        <v>240</v>
      </c>
      <c r="H35" s="13">
        <v>240</v>
      </c>
      <c r="I35" s="13">
        <v>240</v>
      </c>
      <c r="J35" s="13">
        <v>240</v>
      </c>
      <c r="K35" s="13">
        <v>240</v>
      </c>
    </row>
    <row r="36" spans="1:11" ht="12.75">
      <c r="A36" s="16" t="s">
        <v>55</v>
      </c>
      <c r="B36" s="13">
        <v>1000</v>
      </c>
      <c r="C36" s="13">
        <v>1000</v>
      </c>
      <c r="D36" s="13">
        <v>1000</v>
      </c>
      <c r="E36" s="13">
        <v>1000</v>
      </c>
      <c r="F36" s="13">
        <v>1000</v>
      </c>
      <c r="G36" s="13">
        <v>1000</v>
      </c>
      <c r="H36" s="13">
        <v>1000</v>
      </c>
      <c r="I36" s="13">
        <v>1000</v>
      </c>
      <c r="J36" s="13">
        <v>1000</v>
      </c>
      <c r="K36" s="13">
        <v>1000</v>
      </c>
    </row>
    <row r="37" spans="1:11" ht="12.75">
      <c r="A37" s="16" t="s">
        <v>57</v>
      </c>
      <c r="B37" s="13">
        <v>5000</v>
      </c>
      <c r="C37" s="13">
        <v>5000</v>
      </c>
      <c r="D37" s="13">
        <v>5000</v>
      </c>
      <c r="E37" s="13">
        <v>5000</v>
      </c>
      <c r="F37" s="13">
        <v>5000</v>
      </c>
      <c r="G37" s="13">
        <v>5000</v>
      </c>
      <c r="H37" s="13">
        <v>5000</v>
      </c>
      <c r="I37" s="13">
        <v>5000</v>
      </c>
      <c r="J37" s="13">
        <v>5000</v>
      </c>
      <c r="K37" s="13">
        <v>5000</v>
      </c>
    </row>
    <row r="38" spans="1:11" ht="12.75">
      <c r="A38" s="16" t="s">
        <v>72</v>
      </c>
      <c r="B38" s="13">
        <v>100000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6" t="s">
        <v>58</v>
      </c>
      <c r="B39" s="13"/>
      <c r="C39" s="13">
        <v>1600</v>
      </c>
      <c r="D39" s="13"/>
      <c r="E39" s="13"/>
      <c r="F39" s="13"/>
      <c r="G39" s="13">
        <v>1600</v>
      </c>
      <c r="H39" s="13"/>
      <c r="I39" s="13"/>
      <c r="J39" s="13"/>
      <c r="K39" s="13"/>
    </row>
    <row r="40" spans="1:11" ht="12.75">
      <c r="A40" s="16" t="s">
        <v>59</v>
      </c>
      <c r="B40" s="13"/>
      <c r="C40" s="13"/>
      <c r="D40" s="13"/>
      <c r="E40" s="13"/>
      <c r="F40" s="13"/>
      <c r="G40" s="13">
        <v>10000</v>
      </c>
      <c r="H40" s="13"/>
      <c r="I40" s="13"/>
      <c r="J40" s="13"/>
      <c r="K40" s="13"/>
    </row>
    <row r="41" spans="1:11" ht="12.75">
      <c r="A41" s="16" t="s">
        <v>60</v>
      </c>
      <c r="B41" s="13">
        <v>1000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6" t="s">
        <v>61</v>
      </c>
      <c r="B42" s="13">
        <v>2000</v>
      </c>
      <c r="C42" s="13">
        <v>2000</v>
      </c>
      <c r="D42" s="13">
        <v>2000</v>
      </c>
      <c r="E42" s="13">
        <v>2000</v>
      </c>
      <c r="F42" s="13">
        <v>2000</v>
      </c>
      <c r="G42" s="13">
        <v>2000</v>
      </c>
      <c r="H42" s="13">
        <v>2000</v>
      </c>
      <c r="I42" s="13">
        <v>2000</v>
      </c>
      <c r="J42" s="13">
        <v>2000</v>
      </c>
      <c r="K42" s="13">
        <v>2000</v>
      </c>
    </row>
    <row r="43" spans="1:11" ht="12.75">
      <c r="A43" s="16" t="s">
        <v>62</v>
      </c>
      <c r="B43" s="13">
        <v>80000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6" t="s">
        <v>71</v>
      </c>
      <c r="B44" s="13"/>
      <c r="C44" s="13"/>
      <c r="D44" s="13"/>
      <c r="E44" s="13">
        <v>300000</v>
      </c>
      <c r="F44" s="13"/>
      <c r="G44" s="13"/>
      <c r="H44" s="13"/>
      <c r="I44" s="13"/>
      <c r="J44" s="13"/>
      <c r="K44" s="13"/>
    </row>
    <row r="45" spans="1:12" s="54" customFormat="1" ht="12.75">
      <c r="A45" s="51" t="s">
        <v>75</v>
      </c>
      <c r="B45" s="52">
        <f aca="true" t="shared" si="2" ref="B45:K45">SUM(B33:B44)</f>
        <v>189000</v>
      </c>
      <c r="C45" s="52">
        <f t="shared" si="2"/>
        <v>9600</v>
      </c>
      <c r="D45" s="52">
        <f t="shared" si="2"/>
        <v>16420</v>
      </c>
      <c r="E45" s="52">
        <f t="shared" si="2"/>
        <v>316420</v>
      </c>
      <c r="F45" s="52">
        <f t="shared" si="2"/>
        <v>16420</v>
      </c>
      <c r="G45" s="52">
        <f t="shared" si="2"/>
        <v>28020</v>
      </c>
      <c r="H45" s="52">
        <f t="shared" si="2"/>
        <v>16420</v>
      </c>
      <c r="I45" s="52">
        <f t="shared" si="2"/>
        <v>16420</v>
      </c>
      <c r="J45" s="52">
        <f t="shared" si="2"/>
        <v>16420</v>
      </c>
      <c r="K45" s="52">
        <f t="shared" si="2"/>
        <v>16420</v>
      </c>
      <c r="L45" s="53">
        <f>SUM(B45:K45)</f>
        <v>641560</v>
      </c>
    </row>
    <row r="46" spans="2:11" ht="12.7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s="33" customFormat="1" ht="15.75">
      <c r="A47" s="48" t="s">
        <v>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2.75">
      <c r="A48" s="16" t="s">
        <v>63</v>
      </c>
      <c r="B48" s="13">
        <v>5000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6" t="s">
        <v>64</v>
      </c>
      <c r="B49" s="13"/>
      <c r="C49" s="13">
        <v>8500</v>
      </c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6" t="s">
        <v>65</v>
      </c>
      <c r="B50" s="13"/>
      <c r="C50" s="13"/>
      <c r="D50" s="13">
        <v>2000</v>
      </c>
      <c r="E50" s="13"/>
      <c r="F50" s="13"/>
      <c r="G50" s="13"/>
      <c r="H50" s="13"/>
      <c r="I50" s="13"/>
      <c r="J50" s="13"/>
      <c r="K50" s="13"/>
    </row>
    <row r="51" spans="1:11" ht="12.75">
      <c r="A51" s="16" t="s">
        <v>66</v>
      </c>
      <c r="B51" s="13"/>
      <c r="C51" s="13"/>
      <c r="D51" s="13"/>
      <c r="E51" s="13">
        <v>25000</v>
      </c>
      <c r="F51" s="13"/>
      <c r="G51" s="13"/>
      <c r="H51" s="13"/>
      <c r="I51" s="13"/>
      <c r="J51" s="13"/>
      <c r="K51" s="13"/>
    </row>
    <row r="52" spans="1:11" ht="12.75">
      <c r="A52" s="16" t="s">
        <v>67</v>
      </c>
      <c r="B52" s="13"/>
      <c r="C52" s="13"/>
      <c r="D52" s="13"/>
      <c r="E52" s="13"/>
      <c r="F52" s="13">
        <v>25000</v>
      </c>
      <c r="G52" s="13"/>
      <c r="H52" s="13"/>
      <c r="I52" s="13"/>
      <c r="J52" s="13"/>
      <c r="K52" s="13"/>
    </row>
    <row r="53" spans="1:11" ht="12.75">
      <c r="A53" s="16" t="s">
        <v>68</v>
      </c>
      <c r="B53" s="13"/>
      <c r="C53" s="13"/>
      <c r="D53" s="13"/>
      <c r="E53" s="13">
        <v>5000</v>
      </c>
      <c r="F53" s="13"/>
      <c r="G53" s="13"/>
      <c r="H53" s="13"/>
      <c r="I53" s="13"/>
      <c r="J53" s="13"/>
      <c r="K53" s="13"/>
    </row>
    <row r="54" spans="1:12" s="54" customFormat="1" ht="12.75">
      <c r="A54" s="51" t="s">
        <v>69</v>
      </c>
      <c r="B54" s="52">
        <f>SUM(B48:B53)</f>
        <v>5000</v>
      </c>
      <c r="C54" s="52">
        <f aca="true" t="shared" si="3" ref="C54:K54">SUM(C48:C53)</f>
        <v>8500</v>
      </c>
      <c r="D54" s="52">
        <f t="shared" si="3"/>
        <v>2000</v>
      </c>
      <c r="E54" s="52">
        <f t="shared" si="3"/>
        <v>30000</v>
      </c>
      <c r="F54" s="52">
        <f t="shared" si="3"/>
        <v>25000</v>
      </c>
      <c r="G54" s="52">
        <f t="shared" si="3"/>
        <v>0</v>
      </c>
      <c r="H54" s="52">
        <f t="shared" si="3"/>
        <v>0</v>
      </c>
      <c r="I54" s="52">
        <f t="shared" si="3"/>
        <v>0</v>
      </c>
      <c r="J54" s="52">
        <f t="shared" si="3"/>
        <v>0</v>
      </c>
      <c r="K54" s="52">
        <f t="shared" si="3"/>
        <v>0</v>
      </c>
      <c r="L54" s="53">
        <f>SUM(B54:K54)</f>
        <v>70500</v>
      </c>
    </row>
    <row r="55" spans="2:11" ht="12.7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2" s="54" customFormat="1" ht="12.75">
      <c r="A56" s="51" t="s">
        <v>70</v>
      </c>
      <c r="B56" s="55">
        <f aca="true" t="shared" si="4" ref="B56:K56">SUM(B16+B30+B45+B54)</f>
        <v>325200</v>
      </c>
      <c r="C56" s="55">
        <f t="shared" si="4"/>
        <v>114300</v>
      </c>
      <c r="D56" s="55">
        <f t="shared" si="4"/>
        <v>79620</v>
      </c>
      <c r="E56" s="55">
        <f t="shared" si="4"/>
        <v>397620</v>
      </c>
      <c r="F56" s="55">
        <f t="shared" si="4"/>
        <v>134620</v>
      </c>
      <c r="G56" s="55">
        <f t="shared" si="4"/>
        <v>100220</v>
      </c>
      <c r="H56" s="55">
        <f t="shared" si="4"/>
        <v>83620</v>
      </c>
      <c r="I56" s="55">
        <f t="shared" si="4"/>
        <v>77820</v>
      </c>
      <c r="J56" s="55">
        <f t="shared" si="4"/>
        <v>141820</v>
      </c>
      <c r="K56" s="55">
        <f t="shared" si="4"/>
        <v>35820</v>
      </c>
      <c r="L56" s="53">
        <f>SUM(B56:K56)</f>
        <v>1490660</v>
      </c>
    </row>
    <row r="57" spans="1:11" ht="12.75">
      <c r="A57" s="17"/>
      <c r="B57" s="34"/>
      <c r="C57" s="34"/>
      <c r="D57" s="34"/>
      <c r="E57" s="34"/>
      <c r="F57" s="34"/>
      <c r="G57" s="34"/>
      <c r="H57" s="34"/>
      <c r="I57" s="34"/>
      <c r="J57" s="34"/>
      <c r="K57" s="35"/>
    </row>
    <row r="58" spans="1:11" ht="12.75">
      <c r="A58" s="18"/>
      <c r="B58" s="36"/>
      <c r="C58" s="36"/>
      <c r="D58" s="36"/>
      <c r="E58" s="36"/>
      <c r="F58" s="36"/>
      <c r="G58" s="36"/>
      <c r="H58" s="36"/>
      <c r="I58" s="36"/>
      <c r="J58" s="36"/>
      <c r="K58" s="37"/>
    </row>
    <row r="59" spans="1:11" ht="12.75">
      <c r="A59" s="18"/>
      <c r="B59" s="36" t="str">
        <f>"2007"</f>
        <v>2007</v>
      </c>
      <c r="C59" s="36" t="str">
        <f>"2008"</f>
        <v>2008</v>
      </c>
      <c r="D59" s="36" t="str">
        <f>"2009"</f>
        <v>2009</v>
      </c>
      <c r="E59" s="36" t="str">
        <f>"2010"</f>
        <v>2010</v>
      </c>
      <c r="F59" s="36" t="str">
        <f>"2011"</f>
        <v>2011</v>
      </c>
      <c r="G59" s="36" t="str">
        <f>"2012"</f>
        <v>2012</v>
      </c>
      <c r="H59" s="36" t="str">
        <f>"2013"</f>
        <v>2013</v>
      </c>
      <c r="I59" s="36" t="str">
        <f>"2014"</f>
        <v>2014</v>
      </c>
      <c r="J59" s="36" t="str">
        <f>"2015"</f>
        <v>2015</v>
      </c>
      <c r="K59" s="36" t="str">
        <f>"2016"</f>
        <v>2016</v>
      </c>
    </row>
    <row r="60" spans="1:11" ht="12.75">
      <c r="A60" s="18" t="s">
        <v>1</v>
      </c>
      <c r="B60" s="56">
        <f>B16/1000</f>
        <v>89.2</v>
      </c>
      <c r="C60" s="56">
        <f aca="true" t="shared" si="5" ref="C60:K60">C16/1000</f>
        <v>36.2</v>
      </c>
      <c r="D60" s="56">
        <f t="shared" si="5"/>
        <v>27.2</v>
      </c>
      <c r="E60" s="56">
        <f t="shared" si="5"/>
        <v>16.2</v>
      </c>
      <c r="F60" s="56">
        <f t="shared" si="5"/>
        <v>53.2</v>
      </c>
      <c r="G60" s="56">
        <f t="shared" si="5"/>
        <v>37.2</v>
      </c>
      <c r="H60" s="56">
        <f t="shared" si="5"/>
        <v>27.2</v>
      </c>
      <c r="I60" s="56">
        <f t="shared" si="5"/>
        <v>31.4</v>
      </c>
      <c r="J60" s="56">
        <f t="shared" si="5"/>
        <v>65.4</v>
      </c>
      <c r="K60" s="56">
        <f t="shared" si="5"/>
        <v>19.4</v>
      </c>
    </row>
    <row r="61" spans="1:11" ht="12.75">
      <c r="A61" s="19" t="s">
        <v>0</v>
      </c>
      <c r="B61" s="56">
        <f>B30/1000</f>
        <v>42</v>
      </c>
      <c r="C61" s="56">
        <f aca="true" t="shared" si="6" ref="C61:K61">C30/1000</f>
        <v>60</v>
      </c>
      <c r="D61" s="56">
        <f t="shared" si="6"/>
        <v>34</v>
      </c>
      <c r="E61" s="56">
        <f t="shared" si="6"/>
        <v>35</v>
      </c>
      <c r="F61" s="56">
        <f t="shared" si="6"/>
        <v>40</v>
      </c>
      <c r="G61" s="56">
        <f t="shared" si="6"/>
        <v>35</v>
      </c>
      <c r="H61" s="56">
        <f t="shared" si="6"/>
        <v>40</v>
      </c>
      <c r="I61" s="56">
        <f t="shared" si="6"/>
        <v>30</v>
      </c>
      <c r="J61" s="56">
        <f t="shared" si="6"/>
        <v>60</v>
      </c>
      <c r="K61" s="56">
        <f t="shared" si="6"/>
        <v>0</v>
      </c>
    </row>
    <row r="62" spans="1:11" ht="12.75">
      <c r="A62" s="19" t="s">
        <v>73</v>
      </c>
      <c r="B62" s="56">
        <f>B45/1000</f>
        <v>189</v>
      </c>
      <c r="C62" s="56">
        <f aca="true" t="shared" si="7" ref="C62:K62">C45/1000</f>
        <v>9.6</v>
      </c>
      <c r="D62" s="56">
        <f t="shared" si="7"/>
        <v>16.42</v>
      </c>
      <c r="E62" s="56">
        <f t="shared" si="7"/>
        <v>316.42</v>
      </c>
      <c r="F62" s="56">
        <f t="shared" si="7"/>
        <v>16.42</v>
      </c>
      <c r="G62" s="56">
        <f t="shared" si="7"/>
        <v>28.02</v>
      </c>
      <c r="H62" s="56">
        <f t="shared" si="7"/>
        <v>16.42</v>
      </c>
      <c r="I62" s="56">
        <f t="shared" si="7"/>
        <v>16.42</v>
      </c>
      <c r="J62" s="56">
        <f t="shared" si="7"/>
        <v>16.42</v>
      </c>
      <c r="K62" s="56">
        <f t="shared" si="7"/>
        <v>16.42</v>
      </c>
    </row>
    <row r="63" spans="1:11" ht="12.75">
      <c r="A63" s="19" t="s">
        <v>74</v>
      </c>
      <c r="B63" s="56">
        <f>B54/1000</f>
        <v>5</v>
      </c>
      <c r="C63" s="56">
        <f aca="true" t="shared" si="8" ref="C63:K63">C54/1000</f>
        <v>8.5</v>
      </c>
      <c r="D63" s="56">
        <f t="shared" si="8"/>
        <v>2</v>
      </c>
      <c r="E63" s="56">
        <f t="shared" si="8"/>
        <v>30</v>
      </c>
      <c r="F63" s="56">
        <f t="shared" si="8"/>
        <v>25</v>
      </c>
      <c r="G63" s="56">
        <f t="shared" si="8"/>
        <v>0</v>
      </c>
      <c r="H63" s="56">
        <f t="shared" si="8"/>
        <v>0</v>
      </c>
      <c r="I63" s="56">
        <f t="shared" si="8"/>
        <v>0</v>
      </c>
      <c r="J63" s="56">
        <f t="shared" si="8"/>
        <v>0</v>
      </c>
      <c r="K63" s="56">
        <f t="shared" si="8"/>
        <v>0</v>
      </c>
    </row>
    <row r="64" spans="1:11" ht="12.75">
      <c r="A64" s="19"/>
      <c r="B64" s="36"/>
      <c r="C64" s="36"/>
      <c r="D64" s="36"/>
      <c r="E64" s="36"/>
      <c r="F64" s="36"/>
      <c r="G64" s="36"/>
      <c r="H64" s="36"/>
      <c r="I64" s="36"/>
      <c r="J64" s="36"/>
      <c r="K64" s="37"/>
    </row>
    <row r="65" spans="1:11" ht="12.75">
      <c r="A65" s="19"/>
      <c r="B65" s="36"/>
      <c r="C65" s="36"/>
      <c r="D65" s="36"/>
      <c r="E65" s="36"/>
      <c r="F65" s="36"/>
      <c r="G65" s="36"/>
      <c r="H65" s="36"/>
      <c r="I65" s="36"/>
      <c r="J65" s="36"/>
      <c r="K65" s="37"/>
    </row>
    <row r="66" spans="1:11" ht="12.75">
      <c r="A66" s="19"/>
      <c r="B66" s="36"/>
      <c r="C66" s="36"/>
      <c r="D66" s="36"/>
      <c r="E66" s="36"/>
      <c r="F66" s="36"/>
      <c r="G66" s="36"/>
      <c r="H66" s="36"/>
      <c r="I66" s="36"/>
      <c r="J66" s="36"/>
      <c r="K66" s="37"/>
    </row>
    <row r="67" spans="1:11" ht="12.75">
      <c r="A67" s="19"/>
      <c r="B67" s="36"/>
      <c r="C67" s="36"/>
      <c r="D67" s="36"/>
      <c r="E67" s="36"/>
      <c r="F67" s="36"/>
      <c r="G67" s="36"/>
      <c r="H67" s="36"/>
      <c r="I67" s="36"/>
      <c r="J67" s="36"/>
      <c r="K67" s="37"/>
    </row>
    <row r="68" spans="1:11" ht="12.75">
      <c r="A68" s="19"/>
      <c r="B68" s="36"/>
      <c r="C68" s="36"/>
      <c r="D68" s="36"/>
      <c r="E68" s="36"/>
      <c r="F68" s="36"/>
      <c r="G68" s="36"/>
      <c r="H68" s="36"/>
      <c r="I68" s="36"/>
      <c r="J68" s="36"/>
      <c r="K68" s="37"/>
    </row>
    <row r="69" spans="1:11" ht="12.75">
      <c r="A69" s="19"/>
      <c r="B69" s="36"/>
      <c r="C69" s="36"/>
      <c r="D69" s="36"/>
      <c r="E69" s="36"/>
      <c r="F69" s="36"/>
      <c r="G69" s="36"/>
      <c r="H69" s="36"/>
      <c r="I69" s="36"/>
      <c r="J69" s="36"/>
      <c r="K69" s="37"/>
    </row>
    <row r="70" spans="1:11" ht="12.75">
      <c r="A70" s="19"/>
      <c r="B70" s="36"/>
      <c r="C70" s="36"/>
      <c r="D70" s="36"/>
      <c r="E70" s="36"/>
      <c r="F70" s="36"/>
      <c r="G70" s="36"/>
      <c r="H70" s="36"/>
      <c r="I70" s="36"/>
      <c r="J70" s="36"/>
      <c r="K70" s="37"/>
    </row>
    <row r="71" spans="1:11" ht="12.75">
      <c r="A71" s="19"/>
      <c r="B71" s="36"/>
      <c r="C71" s="36"/>
      <c r="D71" s="36"/>
      <c r="E71" s="36"/>
      <c r="F71" s="36"/>
      <c r="G71" s="36"/>
      <c r="H71" s="36"/>
      <c r="I71" s="36"/>
      <c r="J71" s="36"/>
      <c r="K71" s="37"/>
    </row>
    <row r="72" spans="1:11" ht="12.75">
      <c r="A72" s="19"/>
      <c r="B72" s="36"/>
      <c r="C72" s="36"/>
      <c r="D72" s="36"/>
      <c r="E72" s="36"/>
      <c r="F72" s="36"/>
      <c r="G72" s="36"/>
      <c r="H72" s="36"/>
      <c r="I72" s="36"/>
      <c r="J72" s="36"/>
      <c r="K72" s="37"/>
    </row>
    <row r="73" spans="1:11" ht="12.75">
      <c r="A73" s="19"/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2.75">
      <c r="A74" s="19"/>
      <c r="B74" s="36"/>
      <c r="C74" s="36"/>
      <c r="D74" s="36"/>
      <c r="E74" s="36"/>
      <c r="F74" s="36"/>
      <c r="G74" s="36"/>
      <c r="H74" s="36"/>
      <c r="I74" s="36"/>
      <c r="J74" s="36"/>
      <c r="K74" s="37"/>
    </row>
    <row r="75" spans="1:11" ht="12.75">
      <c r="A75" s="19"/>
      <c r="B75" s="36"/>
      <c r="C75" s="36"/>
      <c r="D75" s="36"/>
      <c r="E75" s="36"/>
      <c r="F75" s="36"/>
      <c r="G75" s="36"/>
      <c r="H75" s="36"/>
      <c r="I75" s="36"/>
      <c r="J75" s="36"/>
      <c r="K75" s="37"/>
    </row>
    <row r="76" spans="1:11" ht="12.75">
      <c r="A76" s="19"/>
      <c r="B76" s="36"/>
      <c r="C76" s="36"/>
      <c r="D76" s="36"/>
      <c r="E76" s="36"/>
      <c r="F76" s="36"/>
      <c r="G76" s="36"/>
      <c r="H76" s="36"/>
      <c r="I76" s="36"/>
      <c r="J76" s="36"/>
      <c r="K76" s="37"/>
    </row>
    <row r="77" spans="1:11" ht="12.75">
      <c r="A77" s="19"/>
      <c r="B77" s="36"/>
      <c r="C77" s="36"/>
      <c r="D77" s="36"/>
      <c r="E77" s="36"/>
      <c r="F77" s="36"/>
      <c r="G77" s="36"/>
      <c r="H77" s="36"/>
      <c r="I77" s="36"/>
      <c r="J77" s="36"/>
      <c r="K77" s="37"/>
    </row>
    <row r="78" spans="1:11" ht="12.75">
      <c r="A78" s="19"/>
      <c r="B78" s="36"/>
      <c r="C78" s="36"/>
      <c r="D78" s="36"/>
      <c r="E78" s="36"/>
      <c r="F78" s="36"/>
      <c r="G78" s="36"/>
      <c r="H78" s="36"/>
      <c r="I78" s="36"/>
      <c r="J78" s="36"/>
      <c r="K78" s="37"/>
    </row>
    <row r="79" spans="1:11" ht="12.75">
      <c r="A79" s="19"/>
      <c r="B79" s="36"/>
      <c r="C79" s="36"/>
      <c r="D79" s="36"/>
      <c r="E79" s="36"/>
      <c r="F79" s="36"/>
      <c r="G79" s="36"/>
      <c r="H79" s="36"/>
      <c r="I79" s="36"/>
      <c r="J79" s="36"/>
      <c r="K79" s="37"/>
    </row>
    <row r="80" spans="1:11" ht="12.75">
      <c r="A80" s="19"/>
      <c r="B80" s="36"/>
      <c r="C80" s="36"/>
      <c r="D80" s="36"/>
      <c r="E80" s="36"/>
      <c r="F80" s="36"/>
      <c r="G80" s="36"/>
      <c r="H80" s="36"/>
      <c r="I80" s="36"/>
      <c r="J80" s="36"/>
      <c r="K80" s="37"/>
    </row>
    <row r="81" spans="1:11" ht="12.75">
      <c r="A81" s="19"/>
      <c r="B81" s="36"/>
      <c r="C81" s="36"/>
      <c r="D81" s="36"/>
      <c r="E81" s="36"/>
      <c r="F81" s="36"/>
      <c r="G81" s="36"/>
      <c r="H81" s="36"/>
      <c r="I81" s="36"/>
      <c r="J81" s="36"/>
      <c r="K81" s="37"/>
    </row>
    <row r="82" spans="1:11" ht="12.75">
      <c r="A82" s="19"/>
      <c r="B82" s="36"/>
      <c r="C82" s="36"/>
      <c r="D82" s="36"/>
      <c r="E82" s="36"/>
      <c r="F82" s="36"/>
      <c r="G82" s="36"/>
      <c r="H82" s="36"/>
      <c r="I82" s="36"/>
      <c r="J82" s="36"/>
      <c r="K82" s="37"/>
    </row>
    <row r="83" spans="1:11" ht="12.75">
      <c r="A83" s="19"/>
      <c r="B83" s="36"/>
      <c r="C83" s="36"/>
      <c r="D83" s="36"/>
      <c r="E83" s="36"/>
      <c r="F83" s="36"/>
      <c r="G83" s="36"/>
      <c r="H83" s="36"/>
      <c r="I83" s="36"/>
      <c r="J83" s="36"/>
      <c r="K83" s="37"/>
    </row>
    <row r="84" spans="1:11" ht="12.75">
      <c r="A84" s="19"/>
      <c r="B84" s="36"/>
      <c r="C84" s="36"/>
      <c r="D84" s="36"/>
      <c r="E84" s="36"/>
      <c r="F84" s="36"/>
      <c r="G84" s="36"/>
      <c r="H84" s="36"/>
      <c r="I84" s="36"/>
      <c r="J84" s="36"/>
      <c r="K84" s="37"/>
    </row>
    <row r="85" spans="1:11" ht="12.75">
      <c r="A85" s="19"/>
      <c r="B85" s="36"/>
      <c r="C85" s="36"/>
      <c r="D85" s="36"/>
      <c r="E85" s="36"/>
      <c r="F85" s="36"/>
      <c r="G85" s="36"/>
      <c r="H85" s="36"/>
      <c r="I85" s="36"/>
      <c r="J85" s="36"/>
      <c r="K85" s="37"/>
    </row>
    <row r="86" spans="1:11" ht="12.75">
      <c r="A86" s="19"/>
      <c r="B86" s="36"/>
      <c r="C86" s="36"/>
      <c r="D86" s="36"/>
      <c r="E86" s="36"/>
      <c r="F86" s="36"/>
      <c r="G86" s="36"/>
      <c r="H86" s="36"/>
      <c r="I86" s="36"/>
      <c r="J86" s="36"/>
      <c r="K86" s="37"/>
    </row>
    <row r="87" spans="1:11" ht="12.75">
      <c r="A87" s="19"/>
      <c r="B87" s="36"/>
      <c r="C87" s="36"/>
      <c r="D87" s="36"/>
      <c r="E87" s="36"/>
      <c r="F87" s="36"/>
      <c r="G87" s="36"/>
      <c r="H87" s="36"/>
      <c r="I87" s="36"/>
      <c r="J87" s="36"/>
      <c r="K87" s="37"/>
    </row>
    <row r="88" spans="1:11" ht="12.75">
      <c r="A88" s="19"/>
      <c r="B88" s="36"/>
      <c r="C88" s="36"/>
      <c r="D88" s="36"/>
      <c r="E88" s="36"/>
      <c r="F88" s="36"/>
      <c r="G88" s="36"/>
      <c r="H88" s="36"/>
      <c r="I88" s="36"/>
      <c r="J88" s="36"/>
      <c r="K88" s="37"/>
    </row>
    <row r="89" spans="1:11" ht="12.75">
      <c r="A89" s="19"/>
      <c r="B89" s="36"/>
      <c r="C89" s="36"/>
      <c r="D89" s="36"/>
      <c r="E89" s="36"/>
      <c r="F89" s="36"/>
      <c r="G89" s="36"/>
      <c r="H89" s="36"/>
      <c r="I89" s="36"/>
      <c r="J89" s="36"/>
      <c r="K89" s="37"/>
    </row>
    <row r="90" spans="1:11" ht="12.75">
      <c r="A90" s="19"/>
      <c r="B90" s="36"/>
      <c r="C90" s="36"/>
      <c r="D90" s="36"/>
      <c r="E90" s="36"/>
      <c r="F90" s="36"/>
      <c r="G90" s="36"/>
      <c r="H90" s="36"/>
      <c r="I90" s="36"/>
      <c r="J90" s="36"/>
      <c r="K90" s="37"/>
    </row>
    <row r="91" spans="1:11" ht="12.75">
      <c r="A91" s="19"/>
      <c r="B91" s="36"/>
      <c r="C91" s="36"/>
      <c r="D91" s="36"/>
      <c r="E91" s="36"/>
      <c r="F91" s="36"/>
      <c r="G91" s="36"/>
      <c r="H91" s="36"/>
      <c r="I91" s="36"/>
      <c r="J91" s="36"/>
      <c r="K91" s="37"/>
    </row>
    <row r="92" spans="1:11" ht="12.75">
      <c r="A92" s="20"/>
      <c r="B92" s="38"/>
      <c r="C92" s="38"/>
      <c r="D92" s="38"/>
      <c r="E92" s="38"/>
      <c r="F92" s="38"/>
      <c r="G92" s="38"/>
      <c r="H92" s="38"/>
      <c r="I92" s="38"/>
      <c r="J92" s="38"/>
      <c r="K92" s="39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</sheetData>
  <sheetProtection sheet="1" objects="1" scenarios="1"/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workbookViewId="0" topLeftCell="A1">
      <selection activeCell="A24" sqref="A24"/>
    </sheetView>
  </sheetViews>
  <sheetFormatPr defaultColWidth="9.140625" defaultRowHeight="12.75"/>
  <cols>
    <col min="1" max="1" width="26.28125" style="16" customWidth="1"/>
    <col min="2" max="2" width="10.28125" style="9" bestFit="1" customWidth="1"/>
    <col min="3" max="3" width="7.8515625" style="9" bestFit="1" customWidth="1"/>
    <col min="4" max="5" width="10.140625" style="9" bestFit="1" customWidth="1"/>
    <col min="6" max="6" width="9.140625" style="9" bestFit="1" customWidth="1"/>
    <col min="7" max="11" width="10.140625" style="9" bestFit="1" customWidth="1"/>
    <col min="12" max="12" width="10.140625" style="2" bestFit="1" customWidth="1"/>
    <col min="13" max="16384" width="9.140625" style="2" customWidth="1"/>
  </cols>
  <sheetData>
    <row r="1" spans="1:11" s="10" customFormat="1" ht="13.5" thickBot="1">
      <c r="A1" s="14"/>
      <c r="B1" s="11">
        <v>2007</v>
      </c>
      <c r="C1" s="11">
        <v>2008</v>
      </c>
      <c r="D1" s="11">
        <v>2009</v>
      </c>
      <c r="E1" s="11">
        <v>2010</v>
      </c>
      <c r="F1" s="11">
        <v>2011</v>
      </c>
      <c r="G1" s="11">
        <v>2012</v>
      </c>
      <c r="H1" s="11">
        <v>2013</v>
      </c>
      <c r="I1" s="11">
        <v>2014</v>
      </c>
      <c r="J1" s="11">
        <v>2015</v>
      </c>
      <c r="K1" s="11">
        <v>2016</v>
      </c>
    </row>
    <row r="2" spans="1:11" s="47" customFormat="1" ht="15.75">
      <c r="A2" s="44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2.75">
      <c r="A3" s="15" t="s">
        <v>12</v>
      </c>
      <c r="B3" s="12">
        <v>25000</v>
      </c>
      <c r="C3" s="12"/>
      <c r="D3" s="12"/>
      <c r="E3" s="12"/>
      <c r="F3" s="12"/>
      <c r="G3" s="12"/>
      <c r="H3" s="12"/>
      <c r="I3" s="12"/>
      <c r="J3" s="12"/>
      <c r="K3" s="12">
        <v>25000</v>
      </c>
    </row>
    <row r="4" spans="1:11" ht="12.75">
      <c r="A4" s="16" t="s">
        <v>13</v>
      </c>
      <c r="B4" s="13"/>
      <c r="C4" s="13"/>
      <c r="D4" s="13">
        <v>35000</v>
      </c>
      <c r="E4" s="13"/>
      <c r="F4" s="13"/>
      <c r="G4" s="13"/>
      <c r="H4" s="13"/>
      <c r="I4" s="13"/>
      <c r="J4" s="13"/>
      <c r="K4" s="13"/>
    </row>
    <row r="5" spans="1:11" ht="12.75">
      <c r="A5" s="16" t="s">
        <v>8</v>
      </c>
      <c r="B5" s="13">
        <v>5000</v>
      </c>
      <c r="C5" s="13"/>
      <c r="D5" s="13"/>
      <c r="E5" s="13"/>
      <c r="F5" s="13"/>
      <c r="G5" s="13"/>
      <c r="H5" s="13"/>
      <c r="I5" s="13">
        <v>7000</v>
      </c>
      <c r="J5" s="13"/>
      <c r="K5" s="13"/>
    </row>
    <row r="6" spans="1:11" ht="12.75">
      <c r="A6" s="16" t="s">
        <v>14</v>
      </c>
      <c r="B6" s="13"/>
      <c r="C6" s="13"/>
      <c r="D6" s="13"/>
      <c r="E6" s="13"/>
      <c r="F6" s="13"/>
      <c r="G6" s="13"/>
      <c r="H6" s="13"/>
      <c r="I6" s="13"/>
      <c r="J6" s="13">
        <v>75000</v>
      </c>
      <c r="K6" s="13"/>
    </row>
    <row r="7" spans="1:11" ht="12.75">
      <c r="A7" s="16" t="s">
        <v>15</v>
      </c>
      <c r="B7" s="13">
        <v>2000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6" t="s">
        <v>17</v>
      </c>
      <c r="B8" s="13">
        <v>6000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6" t="s">
        <v>16</v>
      </c>
      <c r="B9" s="13">
        <v>5000</v>
      </c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6" t="s">
        <v>18</v>
      </c>
      <c r="B10" s="13"/>
      <c r="C10" s="13"/>
      <c r="D10" s="13"/>
      <c r="E10" s="13">
        <v>30000</v>
      </c>
      <c r="F10" s="13"/>
      <c r="G10" s="13"/>
      <c r="H10" s="13"/>
      <c r="I10" s="13"/>
      <c r="J10" s="13"/>
      <c r="K10" s="13"/>
    </row>
    <row r="11" spans="1:11" ht="12.75">
      <c r="A11" s="16" t="s">
        <v>19</v>
      </c>
      <c r="B11" s="13"/>
      <c r="C11" s="13">
        <v>20000</v>
      </c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6" t="s">
        <v>21</v>
      </c>
      <c r="B12" s="13"/>
      <c r="C12" s="13">
        <v>7000</v>
      </c>
      <c r="D12" s="13"/>
      <c r="E12" s="13"/>
      <c r="F12" s="13"/>
      <c r="G12" s="13">
        <v>8000</v>
      </c>
      <c r="H12" s="13"/>
      <c r="I12" s="13"/>
      <c r="J12" s="13"/>
      <c r="K12" s="13"/>
    </row>
    <row r="13" spans="1:11" ht="12.75">
      <c r="A13" s="16" t="s">
        <v>9</v>
      </c>
      <c r="B13" s="13"/>
      <c r="C13" s="13">
        <v>4000</v>
      </c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6" t="s">
        <v>20</v>
      </c>
      <c r="B14" s="13"/>
      <c r="C14" s="13">
        <v>3500</v>
      </c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6" t="s">
        <v>22</v>
      </c>
      <c r="B15" s="13"/>
      <c r="C15" s="13"/>
      <c r="D15" s="13">
        <v>15000</v>
      </c>
      <c r="E15" s="13"/>
      <c r="F15" s="13">
        <v>15000</v>
      </c>
      <c r="G15" s="13"/>
      <c r="H15" s="13"/>
      <c r="I15" s="13"/>
      <c r="J15" s="13"/>
      <c r="K15" s="13">
        <v>15000</v>
      </c>
    </row>
    <row r="16" spans="1:11" ht="12.75">
      <c r="A16" s="16" t="s">
        <v>23</v>
      </c>
      <c r="B16" s="13"/>
      <c r="C16" s="13"/>
      <c r="D16" s="13"/>
      <c r="E16" s="13">
        <v>15000</v>
      </c>
      <c r="F16" s="13">
        <v>15000</v>
      </c>
      <c r="G16" s="13"/>
      <c r="H16" s="13"/>
      <c r="I16" s="13"/>
      <c r="J16" s="13"/>
      <c r="K16" s="13"/>
    </row>
    <row r="17" spans="1:11" ht="12.75">
      <c r="A17" s="16" t="s">
        <v>24</v>
      </c>
      <c r="B17" s="13"/>
      <c r="C17" s="13"/>
      <c r="D17" s="13"/>
      <c r="E17" s="13"/>
      <c r="F17" s="13"/>
      <c r="G17" s="13">
        <v>35000</v>
      </c>
      <c r="H17" s="13"/>
      <c r="I17" s="13"/>
      <c r="J17" s="13"/>
      <c r="K17" s="13"/>
    </row>
    <row r="18" spans="1:11" ht="12.75">
      <c r="A18" s="16" t="s">
        <v>25</v>
      </c>
      <c r="B18" s="13"/>
      <c r="C18" s="13"/>
      <c r="D18" s="13"/>
      <c r="E18" s="13"/>
      <c r="F18" s="13"/>
      <c r="G18" s="13"/>
      <c r="H18" s="13">
        <v>60000</v>
      </c>
      <c r="I18" s="13"/>
      <c r="J18" s="13"/>
      <c r="K18" s="13"/>
    </row>
    <row r="19" spans="1:11" ht="12.75">
      <c r="A19" s="16" t="s">
        <v>26</v>
      </c>
      <c r="B19" s="13"/>
      <c r="C19" s="13"/>
      <c r="D19" s="13"/>
      <c r="E19" s="13"/>
      <c r="F19" s="13"/>
      <c r="G19" s="13"/>
      <c r="H19" s="13"/>
      <c r="I19" s="13">
        <v>35000</v>
      </c>
      <c r="J19" s="13"/>
      <c r="K19" s="13"/>
    </row>
    <row r="20" spans="1:11" ht="12.75">
      <c r="A20" s="16" t="s">
        <v>27</v>
      </c>
      <c r="B20" s="13">
        <v>50000</v>
      </c>
      <c r="C20" s="13">
        <v>50000</v>
      </c>
      <c r="D20" s="13">
        <v>50000</v>
      </c>
      <c r="E20" s="13">
        <v>50000</v>
      </c>
      <c r="F20" s="13">
        <v>50000</v>
      </c>
      <c r="G20" s="13">
        <v>50000</v>
      </c>
      <c r="H20" s="13">
        <v>50000</v>
      </c>
      <c r="I20" s="13">
        <v>50000</v>
      </c>
      <c r="J20" s="13">
        <v>50000</v>
      </c>
      <c r="K20" s="13">
        <v>50000</v>
      </c>
    </row>
    <row r="21" spans="1:11" ht="12.75">
      <c r="A21" s="16" t="s">
        <v>28</v>
      </c>
      <c r="B21" s="25">
        <v>15000</v>
      </c>
      <c r="C21" s="25">
        <v>15000</v>
      </c>
      <c r="D21" s="25">
        <v>15000</v>
      </c>
      <c r="E21" s="25">
        <v>15000</v>
      </c>
      <c r="F21" s="25">
        <v>15000</v>
      </c>
      <c r="G21" s="25">
        <v>15000</v>
      </c>
      <c r="H21" s="25">
        <v>15000</v>
      </c>
      <c r="I21" s="25">
        <v>15000</v>
      </c>
      <c r="J21" s="25">
        <v>15000</v>
      </c>
      <c r="K21" s="25">
        <v>15000</v>
      </c>
    </row>
    <row r="22" spans="1:12" ht="13.5" thickBot="1">
      <c r="A22" s="26" t="s">
        <v>32</v>
      </c>
      <c r="B22" s="27">
        <f>SUM(B3:B21)</f>
        <v>108000</v>
      </c>
      <c r="C22" s="27">
        <f aca="true" t="shared" si="0" ref="C22:K22">SUM(C3:C21)</f>
        <v>99500</v>
      </c>
      <c r="D22" s="27">
        <f t="shared" si="0"/>
        <v>115000</v>
      </c>
      <c r="E22" s="27">
        <f t="shared" si="0"/>
        <v>110000</v>
      </c>
      <c r="F22" s="27">
        <f t="shared" si="0"/>
        <v>95000</v>
      </c>
      <c r="G22" s="27">
        <f t="shared" si="0"/>
        <v>108000</v>
      </c>
      <c r="H22" s="27">
        <f t="shared" si="0"/>
        <v>125000</v>
      </c>
      <c r="I22" s="27">
        <f t="shared" si="0"/>
        <v>107000</v>
      </c>
      <c r="J22" s="27">
        <f t="shared" si="0"/>
        <v>140000</v>
      </c>
      <c r="K22" s="27">
        <f t="shared" si="0"/>
        <v>105000</v>
      </c>
      <c r="L22" s="28">
        <f>SUM(B22:K22)</f>
        <v>1112500</v>
      </c>
    </row>
    <row r="23" spans="2:11" ht="13.5" thickTop="1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2.75">
      <c r="B24" s="29" t="str">
        <f>"'2007"</f>
        <v>'2007</v>
      </c>
      <c r="C24" s="29" t="str">
        <f>"'2008"</f>
        <v>'2008</v>
      </c>
      <c r="D24" s="29" t="str">
        <f>"'2009"</f>
        <v>'2009</v>
      </c>
      <c r="E24" s="29" t="str">
        <f>"'2010"</f>
        <v>'2010</v>
      </c>
      <c r="F24" s="29" t="str">
        <f>"'2011"</f>
        <v>'2011</v>
      </c>
      <c r="G24" s="29" t="str">
        <f>"'2012"</f>
        <v>'2012</v>
      </c>
      <c r="H24" s="29" t="str">
        <f>"'2013"</f>
        <v>'2013</v>
      </c>
      <c r="I24" s="29" t="str">
        <f>"'2014"</f>
        <v>'2014</v>
      </c>
      <c r="J24" s="29" t="str">
        <f>"'2015"</f>
        <v>'2015</v>
      </c>
      <c r="K24" s="29" t="str">
        <f>"'2016"</f>
        <v>'2016</v>
      </c>
    </row>
    <row r="25" spans="2:11" ht="13.5" thickBot="1">
      <c r="B25" s="30">
        <f>(SUM(B3:B21))/1000</f>
        <v>108</v>
      </c>
      <c r="C25" s="30">
        <f aca="true" t="shared" si="1" ref="C25:K25">(SUM(C3:C21))/1000</f>
        <v>99.5</v>
      </c>
      <c r="D25" s="30">
        <f t="shared" si="1"/>
        <v>115</v>
      </c>
      <c r="E25" s="30">
        <f t="shared" si="1"/>
        <v>110</v>
      </c>
      <c r="F25" s="30">
        <f t="shared" si="1"/>
        <v>95</v>
      </c>
      <c r="G25" s="30">
        <f t="shared" si="1"/>
        <v>108</v>
      </c>
      <c r="H25" s="30">
        <f t="shared" si="1"/>
        <v>125</v>
      </c>
      <c r="I25" s="30">
        <f t="shared" si="1"/>
        <v>107</v>
      </c>
      <c r="J25" s="30">
        <f t="shared" si="1"/>
        <v>140</v>
      </c>
      <c r="K25" s="30">
        <f t="shared" si="1"/>
        <v>105</v>
      </c>
    </row>
    <row r="26" spans="2:11" ht="13.5" thickTop="1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2:11" ht="12.75">
      <c r="B27" s="24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17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ht="12.75">
      <c r="A29" s="18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18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18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19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19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19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19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19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19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19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9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19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19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19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19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19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19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19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19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19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19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19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19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19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19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19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19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19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19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19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ht="12.75">
      <c r="A59" s="19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ht="12.75">
      <c r="A60" s="19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19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ht="12.75">
      <c r="A62" s="19"/>
      <c r="B62" s="5"/>
      <c r="C62" s="5"/>
      <c r="D62" s="5"/>
      <c r="E62" s="5"/>
      <c r="F62" s="5"/>
      <c r="G62" s="5"/>
      <c r="H62" s="5"/>
      <c r="I62" s="5"/>
      <c r="J62" s="5"/>
      <c r="K62" s="6"/>
    </row>
    <row r="63" spans="1:11" ht="12.75">
      <c r="A63" s="20"/>
      <c r="B63" s="7"/>
      <c r="C63" s="7"/>
      <c r="D63" s="7"/>
      <c r="E63" s="7"/>
      <c r="F63" s="7"/>
      <c r="G63" s="7"/>
      <c r="H63" s="7"/>
      <c r="I63" s="7"/>
      <c r="J63" s="7"/>
      <c r="K63" s="8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</sheetData>
  <sheetProtection sheet="1" objects="1" scenarios="1"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Glendale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Village of Glendale</dc:creator>
  <cp:keywords/>
  <dc:description/>
  <cp:lastModifiedBy>Charles Foertmeyer</cp:lastModifiedBy>
  <cp:lastPrinted>2006-09-18T15:27:50Z</cp:lastPrinted>
  <dcterms:created xsi:type="dcterms:W3CDTF">2006-08-15T15:24:20Z</dcterms:created>
  <dcterms:modified xsi:type="dcterms:W3CDTF">2007-07-24T14:24:16Z</dcterms:modified>
  <cp:category/>
  <cp:version/>
  <cp:contentType/>
  <cp:contentStatus/>
</cp:coreProperties>
</file>